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8610" yWindow="75" windowWidth="10395" windowHeight="1227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H21" i="1" l="1"/>
  <c r="D4" i="1"/>
  <c r="H27" i="1" l="1"/>
  <c r="I28" i="1"/>
  <c r="C24" i="1" s="1"/>
  <c r="G27" i="1" l="1"/>
  <c r="I27" i="1" s="1"/>
  <c r="C23" i="1" s="1"/>
  <c r="C25" i="1"/>
  <c r="H23" i="1"/>
  <c r="I23" i="1" s="1"/>
  <c r="H22" i="1"/>
  <c r="I22" i="1" s="1"/>
  <c r="C21" i="1" s="1"/>
  <c r="I19" i="1"/>
  <c r="I21" i="1"/>
  <c r="H20" i="1"/>
  <c r="I20" i="1" s="1"/>
  <c r="H16" i="1"/>
  <c r="G16" i="1"/>
  <c r="C20" i="1" l="1"/>
  <c r="C5" i="1"/>
  <c r="D5" i="1"/>
  <c r="C41" i="1"/>
  <c r="C13" i="1"/>
  <c r="C4" i="1"/>
  <c r="C10" i="1" l="1"/>
  <c r="C14" i="1"/>
  <c r="C26" i="1"/>
  <c r="C42" i="1" s="1"/>
  <c r="C43" i="1" l="1"/>
</calcChain>
</file>

<file path=xl/sharedStrings.xml><?xml version="1.0" encoding="utf-8"?>
<sst xmlns="http://schemas.openxmlformats.org/spreadsheetml/2006/main" count="90" uniqueCount="89">
  <si>
    <t>1.大会行事費</t>
  </si>
  <si>
    <t>2.管理費等</t>
  </si>
  <si>
    <t>社会人団体リーグ戦</t>
  </si>
  <si>
    <t>備品リース</t>
  </si>
  <si>
    <t>運送費（搬入人件費含）</t>
  </si>
  <si>
    <t>賞品代</t>
  </si>
  <si>
    <t>賞金</t>
  </si>
  <si>
    <t>大会行事費合計</t>
  </si>
  <si>
    <t>会議費</t>
  </si>
  <si>
    <t>理事費</t>
  </si>
  <si>
    <t>交際費</t>
  </si>
  <si>
    <t>消耗品</t>
  </si>
  <si>
    <t>交通費</t>
  </si>
  <si>
    <t>通信費</t>
  </si>
  <si>
    <t>事務所費</t>
  </si>
  <si>
    <t>倉庫費</t>
  </si>
  <si>
    <t>人件費</t>
  </si>
  <si>
    <t>広告宣伝費</t>
  </si>
  <si>
    <t>事務所用品費・雑費</t>
  </si>
  <si>
    <t>会計、東将連顧問費謝礼等</t>
  </si>
  <si>
    <t>他大会支出</t>
  </si>
  <si>
    <t>予備費</t>
  </si>
  <si>
    <t>管理費等合計</t>
  </si>
  <si>
    <t>支出合計</t>
  </si>
  <si>
    <t>支出の部合計</t>
  </si>
  <si>
    <t>レンタルトラック代等含</t>
  </si>
  <si>
    <t>ユニフォーム作成費用</t>
  </si>
  <si>
    <t>PC、HP管理費</t>
  </si>
  <si>
    <t>将棋関連団体会費等含</t>
  </si>
  <si>
    <t>2. 大会弁当売上利益</t>
  </si>
  <si>
    <t>3. その他の収入</t>
  </si>
  <si>
    <t>4. 前期繰越金</t>
  </si>
  <si>
    <t>大会参加費収入</t>
  </si>
  <si>
    <t>弁当売上利益</t>
  </si>
  <si>
    <t>個人戦追加・銀行預金利息等</t>
  </si>
  <si>
    <t>クロック等、リース収入</t>
  </si>
  <si>
    <t>他大会収入</t>
  </si>
  <si>
    <t>収入合計</t>
  </si>
  <si>
    <t>現金</t>
  </si>
  <si>
    <t>普通預金</t>
  </si>
  <si>
    <t>繰越金合計</t>
  </si>
  <si>
    <t>収入の部合計</t>
  </si>
  <si>
    <t>1.	会費収入</t>
    <phoneticPr fontId="1"/>
  </si>
  <si>
    <t>収入の部</t>
    <phoneticPr fontId="1"/>
  </si>
  <si>
    <t>支出の部</t>
    <phoneticPr fontId="1"/>
  </si>
  <si>
    <t>参考）参加費預かり金</t>
    <rPh sb="0" eb="2">
      <t>サンコウ</t>
    </rPh>
    <rPh sb="3" eb="6">
      <t>サンカヒ</t>
    </rPh>
    <rPh sb="6" eb="7">
      <t>アズ</t>
    </rPh>
    <rPh sb="9" eb="10">
      <t>キン</t>
    </rPh>
    <phoneticPr fontId="1"/>
  </si>
  <si>
    <t>会場費</t>
    <phoneticPr fontId="1"/>
  </si>
  <si>
    <t>会場予約予納金</t>
    <rPh sb="2" eb="4">
      <t>ヨヤク</t>
    </rPh>
    <rPh sb="4" eb="7">
      <t>ヨノウキン</t>
    </rPh>
    <phoneticPr fontId="1"/>
  </si>
  <si>
    <t xml:space="preserve">       小計  会場関連</t>
    <rPh sb="7" eb="9">
      <t>ショウケイ</t>
    </rPh>
    <rPh sb="11" eb="13">
      <t>カイジョウ</t>
    </rPh>
    <rPh sb="13" eb="15">
      <t>カンレン</t>
    </rPh>
    <phoneticPr fontId="1"/>
  </si>
  <si>
    <t>将棋世界誌広告</t>
    <rPh sb="0" eb="4">
      <t>ショウギセカイ</t>
    </rPh>
    <rPh sb="4" eb="5">
      <t>シ</t>
    </rPh>
    <rPh sb="5" eb="7">
      <t>コウコク</t>
    </rPh>
    <phoneticPr fontId="1"/>
  </si>
  <si>
    <t>HP・PC・管理等</t>
    <rPh sb="8" eb="9">
      <t>トウ</t>
    </rPh>
    <phoneticPr fontId="1"/>
  </si>
  <si>
    <t>(10000+7500+5000+1000)*リーグ数</t>
    <rPh sb="26" eb="27">
      <t>スウ</t>
    </rPh>
    <phoneticPr fontId="1"/>
  </si>
  <si>
    <t>椅子、机リース等</t>
    <phoneticPr fontId="1"/>
  </si>
  <si>
    <t>弁当販売中止</t>
    <phoneticPr fontId="1"/>
  </si>
  <si>
    <t>フロア数</t>
    <rPh sb="3" eb="4">
      <t>スウ</t>
    </rPh>
    <phoneticPr fontId="1"/>
  </si>
  <si>
    <t>リーグ数</t>
    <rPh sb="3" eb="4">
      <t>スウ</t>
    </rPh>
    <phoneticPr fontId="1"/>
  </si>
  <si>
    <t>参加チーム数</t>
    <rPh sb="0" eb="2">
      <t>サンカ</t>
    </rPh>
    <rPh sb="5" eb="6">
      <t>スウ</t>
    </rPh>
    <phoneticPr fontId="1"/>
  </si>
  <si>
    <t>　うち、新規参加チーム数</t>
    <rPh sb="4" eb="8">
      <t>シンキサンカ</t>
    </rPh>
    <rPh sb="11" eb="12">
      <t>スウ</t>
    </rPh>
    <phoneticPr fontId="1"/>
  </si>
  <si>
    <t>参加費（円）</t>
    <rPh sb="0" eb="3">
      <t>サンカヒ</t>
    </rPh>
    <rPh sb="4" eb="5">
      <t>エン</t>
    </rPh>
    <phoneticPr fontId="1"/>
  </si>
  <si>
    <t>新規参加登録料（円）</t>
    <rPh sb="0" eb="7">
      <t>シンキサンカトウロクリョウ</t>
    </rPh>
    <rPh sb="8" eb="9">
      <t>エン</t>
    </rPh>
    <phoneticPr fontId="1"/>
  </si>
  <si>
    <t>７F</t>
    <phoneticPr fontId="1"/>
  </si>
  <si>
    <t>６F</t>
    <phoneticPr fontId="1"/>
  </si>
  <si>
    <t>５F</t>
    <phoneticPr fontId="1"/>
  </si>
  <si>
    <t>４F</t>
    <phoneticPr fontId="1"/>
  </si>
  <si>
    <t>9時～17時</t>
    <rPh sb="1" eb="2">
      <t>ジ</t>
    </rPh>
    <rPh sb="5" eb="6">
      <t>ジ</t>
    </rPh>
    <phoneticPr fontId="1"/>
  </si>
  <si>
    <t>展示台</t>
    <rPh sb="0" eb="3">
      <t>テンジダイ</t>
    </rPh>
    <phoneticPr fontId="1"/>
  </si>
  <si>
    <t>机</t>
    <rPh sb="0" eb="1">
      <t>ツクエ</t>
    </rPh>
    <phoneticPr fontId="1"/>
  </si>
  <si>
    <t>椅子</t>
    <rPh sb="0" eb="2">
      <t>イス</t>
    </rPh>
    <phoneticPr fontId="1"/>
  </si>
  <si>
    <t>ネット接続</t>
    <rPh sb="3" eb="5">
      <t>セツゾク</t>
    </rPh>
    <phoneticPr fontId="1"/>
  </si>
  <si>
    <t>放送設備</t>
    <rPh sb="0" eb="4">
      <t>ホウソウセツビ</t>
    </rPh>
    <phoneticPr fontId="1"/>
  </si>
  <si>
    <t>平均</t>
    <rPh sb="0" eb="2">
      <t>ヘイキン</t>
    </rPh>
    <phoneticPr fontId="1"/>
  </si>
  <si>
    <t>開催日数</t>
    <rPh sb="0" eb="4">
      <t>カイサイニッスウ</t>
    </rPh>
    <phoneticPr fontId="1"/>
  </si>
  <si>
    <t>ユニフォーム製作費（７枚）</t>
    <rPh sb="6" eb="9">
      <t>セイサクヒ</t>
    </rPh>
    <rPh sb="11" eb="12">
      <t>マイ</t>
    </rPh>
    <phoneticPr fontId="1"/>
  </si>
  <si>
    <t>賞品代（１リーグ当たり）</t>
    <rPh sb="0" eb="2">
      <t>ショウヒン</t>
    </rPh>
    <rPh sb="2" eb="3">
      <t>ダイ</t>
    </rPh>
    <rPh sb="8" eb="9">
      <t>ア</t>
    </rPh>
    <phoneticPr fontId="1"/>
  </si>
  <si>
    <t>ユニフォーム作成費用</t>
    <rPh sb="6" eb="10">
      <t>サクセイヒヨウ</t>
    </rPh>
    <phoneticPr fontId="1"/>
  </si>
  <si>
    <t>【会場】</t>
    <rPh sb="1" eb="3">
      <t>カイジョウ</t>
    </rPh>
    <phoneticPr fontId="1"/>
  </si>
  <si>
    <t>【備品】</t>
    <rPh sb="1" eb="3">
      <t>ビヒン</t>
    </rPh>
    <phoneticPr fontId="1"/>
  </si>
  <si>
    <t>単価</t>
    <rPh sb="0" eb="2">
      <t>タンカ</t>
    </rPh>
    <phoneticPr fontId="1"/>
  </si>
  <si>
    <t>差額</t>
    <rPh sb="0" eb="2">
      <t>サガク</t>
    </rPh>
    <phoneticPr fontId="1"/>
  </si>
  <si>
    <t>新規登録費収入</t>
    <rPh sb="0" eb="2">
      <t>シンキ</t>
    </rPh>
    <phoneticPr fontId="1"/>
  </si>
  <si>
    <t>使用料金</t>
    <rPh sb="0" eb="4">
      <t>シヨウリョウキン</t>
    </rPh>
    <phoneticPr fontId="1"/>
  </si>
  <si>
    <t>搬入費</t>
    <rPh sb="0" eb="3">
      <t>ハンニュウヒ</t>
    </rPh>
    <phoneticPr fontId="1"/>
  </si>
  <si>
    <t>17時以降</t>
    <rPh sb="2" eb="5">
      <t>ジイコウ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</si>
  <si>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</si>
  <si>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</si>
  <si>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成績優秀者賞金（１人当たり）</t>
    <rPh sb="0" eb="5">
      <t>セイセキユウシュウシャ</t>
    </rPh>
    <rPh sb="5" eb="7">
      <t>ショウキン</t>
    </rPh>
    <rPh sb="9" eb="11">
      <t>ニンア</t>
    </rPh>
    <phoneticPr fontId="1"/>
  </si>
  <si>
    <t>1000円×15人</t>
    <rPh sb="4" eb="5">
      <t>エン</t>
    </rPh>
    <rPh sb="8" eb="9">
      <t>ニン</t>
    </rPh>
    <phoneticPr fontId="1"/>
  </si>
  <si>
    <t>2023年度(試算)</t>
    <rPh sb="4" eb="6">
      <t>ネンド</t>
    </rPh>
    <rPh sb="5" eb="6">
      <t>ド</t>
    </rPh>
    <rPh sb="7" eb="9">
      <t>シサン</t>
    </rPh>
    <phoneticPr fontId="1"/>
  </si>
  <si>
    <t>時計120台、消毒アルコール、マスク、電池等</t>
    <rPh sb="0" eb="2">
      <t>トケイ</t>
    </rPh>
    <rPh sb="5" eb="6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</si>
</sst>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2" fillId="0" borderId="11" xfId="0" applyFont="1" applyBorder="1" applyAlignment="1">
      <alignment horizontal="left" vertical="center" indent="1"/>
    </xf>
    <xf numFmtId="0" fontId="0" fillId="0" borderId="12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3" fontId="2" fillId="0" borderId="17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0" fillId="0" borderId="23" xfId="0" applyFont="1" applyBorder="1">
      <alignment vertical="center"/>
    </xf>
    <xf numFmtId="0" fontId="0" fillId="0" borderId="11" xfId="0" applyFont="1" applyBorder="1" applyAlignment="1">
      <alignment horizontal="left" vertical="center" indent="1"/>
    </xf>
    <xf numFmtId="0" fontId="0" fillId="0" borderId="26" xfId="0" applyFont="1" applyBorder="1">
      <alignment vertical="center"/>
    </xf>
    <xf numFmtId="0" fontId="0" fillId="2" borderId="22" xfId="0" applyFont="1" applyFill="1" applyBorder="1">
      <alignment vertical="center"/>
    </xf>
    <xf numFmtId="0" fontId="0" fillId="2" borderId="23" xfId="0" applyFont="1" applyFill="1" applyBorder="1">
      <alignment vertical="center"/>
    </xf>
    <xf numFmtId="0" fontId="0" fillId="2" borderId="14" xfId="0" applyFont="1" applyFill="1" applyBorder="1">
      <alignment vertical="center"/>
    </xf>
    <xf numFmtId="0" fontId="0" fillId="2" borderId="25" xfId="0" applyFont="1" applyFill="1" applyBorder="1">
      <alignment vertical="center"/>
    </xf>
    <xf numFmtId="0" fontId="3" fillId="0" borderId="2" xfId="0" applyFont="1" applyBorder="1">
      <alignment vertical="center"/>
    </xf>
    <xf numFmtId="0" fontId="0" fillId="4" borderId="11" xfId="0" applyFont="1" applyFill="1" applyBorder="1">
      <alignment vertical="center"/>
    </xf>
    <xf numFmtId="3" fontId="2" fillId="4" borderId="17" xfId="0" applyNumberFormat="1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13" xfId="0" applyFont="1" applyFill="1" applyBorder="1">
      <alignment vertical="center"/>
    </xf>
    <xf numFmtId="3" fontId="2" fillId="4" borderId="8" xfId="0" applyNumberFormat="1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4" borderId="27" xfId="0" applyFont="1" applyFill="1" applyBorder="1">
      <alignment vertical="center"/>
    </xf>
    <xf numFmtId="0" fontId="0" fillId="4" borderId="19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20" xfId="0" applyFont="1" applyFill="1" applyBorder="1">
      <alignment vertical="center"/>
    </xf>
    <xf numFmtId="0" fontId="3" fillId="4" borderId="21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5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0" fillId="0" borderId="0" xfId="0" applyFill="1">
      <alignment vertical="center"/>
    </xf>
    <xf numFmtId="3" fontId="3" fillId="0" borderId="14" xfId="0" applyNumberFormat="1" applyFont="1" applyFill="1" applyBorder="1">
      <alignment vertical="center"/>
    </xf>
    <xf numFmtId="38" fontId="0" fillId="0" borderId="17" xfId="1" applyFont="1" applyBorder="1">
      <alignment vertical="center"/>
    </xf>
    <xf numFmtId="38" fontId="2" fillId="4" borderId="18" xfId="1" applyFont="1" applyFill="1" applyBorder="1">
      <alignment vertical="center"/>
    </xf>
    <xf numFmtId="38" fontId="3" fillId="0" borderId="1" xfId="1" applyFont="1" applyBorder="1">
      <alignment vertical="center"/>
    </xf>
    <xf numFmtId="38" fontId="0" fillId="0" borderId="0" xfId="1" applyFont="1">
      <alignment vertical="center"/>
    </xf>
    <xf numFmtId="0" fontId="8" fillId="3" borderId="2" xfId="0" applyFont="1" applyFill="1" applyBorder="1">
      <alignment vertical="center"/>
    </xf>
    <xf numFmtId="0" fontId="8" fillId="0" borderId="0" xfId="0" applyFont="1">
      <alignment vertical="center"/>
    </xf>
    <xf numFmtId="38" fontId="7" fillId="3" borderId="1" xfId="1" applyFont="1" applyFill="1" applyBorder="1">
      <alignment vertical="center"/>
    </xf>
    <xf numFmtId="0" fontId="0" fillId="0" borderId="6" xfId="0" applyFont="1" applyFill="1" applyBorder="1">
      <alignment vertical="center"/>
    </xf>
    <xf numFmtId="3" fontId="2" fillId="0" borderId="17" xfId="0" applyNumberFormat="1" applyFont="1" applyFill="1" applyBorder="1">
      <alignment vertical="center"/>
    </xf>
    <xf numFmtId="3" fontId="2" fillId="5" borderId="16" xfId="0" applyNumberFormat="1" applyFont="1" applyFill="1" applyBorder="1">
      <alignment vertical="center"/>
    </xf>
    <xf numFmtId="0" fontId="0" fillId="5" borderId="4" xfId="0" applyFont="1" applyFill="1" applyBorder="1">
      <alignment vertical="center"/>
    </xf>
    <xf numFmtId="3" fontId="2" fillId="5" borderId="17" xfId="0" applyNumberFormat="1" applyFont="1" applyFill="1" applyBorder="1">
      <alignment vertical="center"/>
    </xf>
    <xf numFmtId="0" fontId="0" fillId="5" borderId="6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38" fontId="0" fillId="0" borderId="0" xfId="1" applyFont="1" applyFill="1">
      <alignment vertical="center"/>
    </xf>
    <xf numFmtId="38" fontId="0" fillId="0" borderId="0" xfId="0" applyNumberForma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5" fillId="0" borderId="23" xfId="0" applyFont="1" applyFill="1" applyBorder="1" applyAlignment="1">
      <alignment vertical="center"/>
    </xf>
    <xf numFmtId="38" fontId="0" fillId="0" borderId="17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3" fontId="2" fillId="4" borderId="3" xfId="0" applyNumberFormat="1" applyFont="1" applyFill="1" applyBorder="1">
      <alignment vertical="center"/>
    </xf>
    <xf numFmtId="38" fontId="0" fillId="0" borderId="0" xfId="0" applyNumberFormat="1" applyFill="1">
      <alignment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8" fillId="3" borderId="22" xfId="0" applyFont="1" applyFill="1" applyBorder="1">
      <alignment vertical="center"/>
    </xf>
    <xf numFmtId="0" fontId="8" fillId="3" borderId="24" xfId="0" applyFont="1" applyFill="1" applyBorder="1">
      <alignment vertical="center"/>
    </xf>
    <xf numFmtId="0" fontId="0" fillId="2" borderId="22" xfId="0" applyFont="1" applyFill="1" applyBorder="1">
      <alignment vertical="center"/>
    </xf>
    <xf numFmtId="0" fontId="0" fillId="2" borderId="2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3" sqref="C43"/>
    </sheetView>
  </sheetViews>
  <sheetFormatPr defaultRowHeight="18.75" x14ac:dyDescent="0.4"/>
  <cols>
    <col min="1" max="1" width="18.5" style="1" bestFit="1" customWidth="1"/>
    <col min="2" max="2" width="26.125" style="1" bestFit="1" customWidth="1"/>
    <col min="3" max="3" width="12.25" style="1" customWidth="1"/>
    <col min="4" max="4" width="33.875" style="1" customWidth="1"/>
    <col min="5" max="5" width="9" style="1" customWidth="1"/>
    <col min="6" max="6" width="27.625" style="1" bestFit="1" customWidth="1"/>
    <col min="7" max="7" width="10.125" bestFit="1" customWidth="1"/>
  </cols>
  <sheetData>
    <row r="1" spans="1:10" ht="19.5" thickBot="1" x14ac:dyDescent="0.45">
      <c r="C1" s="69" t="s">
        <v>87</v>
      </c>
      <c r="D1" s="70"/>
      <c r="E1" s="64"/>
      <c r="F1" s="64"/>
      <c r="G1" s="64"/>
      <c r="H1" s="41"/>
    </row>
    <row r="2" spans="1:10" ht="19.5" thickBot="1" x14ac:dyDescent="0.45">
      <c r="A2" s="22" t="s">
        <v>43</v>
      </c>
      <c r="B2" s="23"/>
      <c r="C2" s="75"/>
      <c r="D2" s="76"/>
      <c r="E2" s="57"/>
      <c r="F2" s="60" t="s">
        <v>56</v>
      </c>
      <c r="G2" s="58">
        <v>182</v>
      </c>
      <c r="H2" s="41"/>
    </row>
    <row r="3" spans="1:10" x14ac:dyDescent="0.4">
      <c r="A3" s="3" t="s">
        <v>42</v>
      </c>
      <c r="B3" s="10" t="s">
        <v>2</v>
      </c>
      <c r="C3" s="15"/>
      <c r="D3" s="4"/>
      <c r="E3" s="57"/>
      <c r="F3" s="57" t="s">
        <v>57</v>
      </c>
      <c r="G3" s="58">
        <v>8</v>
      </c>
      <c r="H3" s="41"/>
    </row>
    <row r="4" spans="1:10" x14ac:dyDescent="0.4">
      <c r="A4" s="5"/>
      <c r="B4" s="11" t="s">
        <v>32</v>
      </c>
      <c r="C4" s="51">
        <f>G2*G4</f>
        <v>12740000</v>
      </c>
      <c r="D4" s="50" t="str">
        <f>"参加チーム   "&amp;G2&amp;"×"&amp;G4&amp;"円"</f>
        <v>参加チーム   182×70000円</v>
      </c>
      <c r="E4" s="57"/>
      <c r="F4" s="57" t="s">
        <v>58</v>
      </c>
      <c r="G4" s="58">
        <v>70000</v>
      </c>
      <c r="H4" s="41"/>
    </row>
    <row r="5" spans="1:10" x14ac:dyDescent="0.4">
      <c r="A5" s="7"/>
      <c r="B5" s="11" t="s">
        <v>79</v>
      </c>
      <c r="C5" s="65">
        <f>G3*G5</f>
        <v>320000</v>
      </c>
      <c r="D5" s="50" t="str">
        <f>"新規チーム   "&amp;G3&amp;"×"&amp;G5&amp;"円"</f>
        <v>新規チーム   8×40000円</v>
      </c>
      <c r="E5" s="57"/>
      <c r="F5" s="57" t="s">
        <v>59</v>
      </c>
      <c r="G5" s="58">
        <v>40000</v>
      </c>
      <c r="H5" s="41"/>
    </row>
    <row r="6" spans="1:10" x14ac:dyDescent="0.4">
      <c r="A6" s="5" t="s">
        <v>29</v>
      </c>
      <c r="B6" s="12" t="s">
        <v>33</v>
      </c>
      <c r="C6" s="16">
        <v>0</v>
      </c>
      <c r="D6" s="6" t="s">
        <v>53</v>
      </c>
      <c r="E6" s="57"/>
      <c r="F6" s="57" t="s">
        <v>55</v>
      </c>
      <c r="G6" s="58">
        <v>7</v>
      </c>
      <c r="H6" s="41"/>
    </row>
    <row r="7" spans="1:10" x14ac:dyDescent="0.4">
      <c r="A7" s="8" t="s">
        <v>30</v>
      </c>
      <c r="B7" s="13" t="s">
        <v>34</v>
      </c>
      <c r="C7" s="16">
        <v>0</v>
      </c>
      <c r="D7" s="6"/>
      <c r="E7" s="57"/>
      <c r="F7" s="57" t="s">
        <v>54</v>
      </c>
      <c r="G7" s="66">
        <v>2</v>
      </c>
      <c r="H7" s="41"/>
    </row>
    <row r="8" spans="1:10" x14ac:dyDescent="0.4">
      <c r="A8" s="5"/>
      <c r="B8" s="13" t="s">
        <v>35</v>
      </c>
      <c r="C8" s="16">
        <v>0</v>
      </c>
      <c r="D8" s="6"/>
      <c r="E8" s="57"/>
      <c r="F8" s="61" t="s">
        <v>71</v>
      </c>
      <c r="G8" s="58">
        <v>4</v>
      </c>
      <c r="H8" s="41"/>
    </row>
    <row r="9" spans="1:10" x14ac:dyDescent="0.4">
      <c r="A9" s="5"/>
      <c r="B9" s="13" t="s">
        <v>36</v>
      </c>
      <c r="C9" s="16">
        <v>0</v>
      </c>
      <c r="D9" s="6"/>
      <c r="E9" s="57"/>
      <c r="F9" s="57"/>
      <c r="G9" s="41"/>
      <c r="H9" s="41"/>
    </row>
    <row r="10" spans="1:10" x14ac:dyDescent="0.4">
      <c r="A10" s="5"/>
      <c r="B10" s="27" t="s">
        <v>37</v>
      </c>
      <c r="C10" s="28">
        <f>SUM(C4:C9)</f>
        <v>13060000</v>
      </c>
      <c r="D10" s="29"/>
      <c r="E10" s="57"/>
      <c r="G10" t="s">
        <v>80</v>
      </c>
      <c r="H10" t="s">
        <v>81</v>
      </c>
    </row>
    <row r="11" spans="1:10" x14ac:dyDescent="0.4">
      <c r="A11" s="8" t="s">
        <v>31</v>
      </c>
      <c r="B11" s="13" t="s">
        <v>38</v>
      </c>
      <c r="C11" s="17"/>
      <c r="D11" s="6"/>
      <c r="E11" s="57"/>
      <c r="F11" s="1" t="s">
        <v>75</v>
      </c>
      <c r="G11" t="s">
        <v>64</v>
      </c>
      <c r="H11" t="s">
        <v>82</v>
      </c>
    </row>
    <row r="12" spans="1:10" x14ac:dyDescent="0.4">
      <c r="A12" s="5"/>
      <c r="B12" s="13" t="s">
        <v>39</v>
      </c>
      <c r="C12" s="17"/>
      <c r="D12" s="6"/>
      <c r="E12" s="57"/>
      <c r="F12" t="s">
        <v>60</v>
      </c>
      <c r="G12" s="46">
        <v>289400</v>
      </c>
      <c r="H12" s="46">
        <v>8800</v>
      </c>
    </row>
    <row r="13" spans="1:10" ht="19.5" thickBot="1" x14ac:dyDescent="0.45">
      <c r="A13" s="5"/>
      <c r="B13" s="14" t="s">
        <v>40</v>
      </c>
      <c r="C13" s="18">
        <f>SUM(C11:C12)</f>
        <v>0</v>
      </c>
      <c r="D13" s="9"/>
      <c r="E13" s="57"/>
      <c r="F13" t="s">
        <v>61</v>
      </c>
      <c r="G13" s="46">
        <v>309400</v>
      </c>
      <c r="H13" s="46">
        <v>9400</v>
      </c>
    </row>
    <row r="14" spans="1:10" ht="19.5" thickBot="1" x14ac:dyDescent="0.45">
      <c r="A14" s="35" t="s">
        <v>41</v>
      </c>
      <c r="B14" s="36"/>
      <c r="C14" s="67">
        <f>SUM(C13,C10)</f>
        <v>13060000</v>
      </c>
      <c r="D14" s="37"/>
      <c r="E14" s="56"/>
      <c r="F14" t="s">
        <v>62</v>
      </c>
      <c r="G14" s="46">
        <v>309400</v>
      </c>
      <c r="H14" s="46">
        <v>9400</v>
      </c>
    </row>
    <row r="15" spans="1:10" s="41" customFormat="1" ht="18.75" customHeight="1" thickBot="1" x14ac:dyDescent="0.45">
      <c r="A15" s="38"/>
      <c r="B15" s="39"/>
      <c r="C15" s="42"/>
      <c r="D15" s="40"/>
      <c r="E15" s="56"/>
      <c r="F15" t="s">
        <v>63</v>
      </c>
      <c r="G15" s="46">
        <v>312800</v>
      </c>
      <c r="H15" s="46">
        <v>9500</v>
      </c>
      <c r="I15"/>
      <c r="J15"/>
    </row>
    <row r="16" spans="1:10" ht="19.5" thickBot="1" x14ac:dyDescent="0.45">
      <c r="A16" s="24" t="s">
        <v>44</v>
      </c>
      <c r="B16" s="25"/>
      <c r="C16" s="75"/>
      <c r="D16" s="76"/>
      <c r="E16" s="57"/>
      <c r="F16" t="s">
        <v>70</v>
      </c>
      <c r="G16" s="59">
        <f>AVERAGE(G12:G15)</f>
        <v>305250</v>
      </c>
      <c r="H16" s="59">
        <f>AVERAGE(H12:H15)</f>
        <v>9275</v>
      </c>
      <c r="I16" s="41"/>
      <c r="J16" s="41"/>
    </row>
    <row r="17" spans="1:9" x14ac:dyDescent="0.4">
      <c r="A17" s="3" t="s">
        <v>0</v>
      </c>
      <c r="B17" s="10" t="s">
        <v>2</v>
      </c>
      <c r="C17" s="15"/>
      <c r="D17" s="4"/>
      <c r="E17" s="57"/>
    </row>
    <row r="18" spans="1:9" x14ac:dyDescent="0.4">
      <c r="A18" s="5"/>
      <c r="B18" s="20" t="s">
        <v>47</v>
      </c>
      <c r="C18" s="51"/>
      <c r="D18" s="50"/>
      <c r="E18" s="57"/>
      <c r="F18" s="1" t="s">
        <v>76</v>
      </c>
      <c r="G18" t="s">
        <v>77</v>
      </c>
      <c r="H18" t="s">
        <v>83</v>
      </c>
      <c r="I18" t="s">
        <v>84</v>
      </c>
    </row>
    <row r="19" spans="1:9" x14ac:dyDescent="0.4">
      <c r="A19" s="5"/>
      <c r="B19" s="20" t="s">
        <v>46</v>
      </c>
      <c r="C19" s="51">
        <f>(G14+H14+G15+H15)*G8</f>
        <v>2564400</v>
      </c>
      <c r="D19" s="50"/>
      <c r="E19" s="57"/>
      <c r="F19" t="s">
        <v>65</v>
      </c>
      <c r="G19" s="46">
        <v>90</v>
      </c>
      <c r="H19" s="46">
        <v>10</v>
      </c>
      <c r="I19" s="46">
        <f>G19*H19</f>
        <v>900</v>
      </c>
    </row>
    <row r="20" spans="1:9" x14ac:dyDescent="0.4">
      <c r="A20" s="5"/>
      <c r="B20" s="27" t="s">
        <v>48</v>
      </c>
      <c r="C20" s="28">
        <f>SUM(C18:C19)</f>
        <v>2564400</v>
      </c>
      <c r="D20" s="29"/>
      <c r="E20" s="57"/>
      <c r="F20" t="s">
        <v>66</v>
      </c>
      <c r="G20" s="46">
        <v>80</v>
      </c>
      <c r="H20" s="46">
        <f>G2/4*5</f>
        <v>227.5</v>
      </c>
      <c r="I20" s="46">
        <f>G20*H20</f>
        <v>18200</v>
      </c>
    </row>
    <row r="21" spans="1:9" x14ac:dyDescent="0.4">
      <c r="A21" s="5"/>
      <c r="B21" s="20" t="s">
        <v>3</v>
      </c>
      <c r="C21" s="51">
        <f>SUM(I19:I23)*G8</f>
        <v>483640</v>
      </c>
      <c r="D21" s="50" t="s">
        <v>52</v>
      </c>
      <c r="E21" s="57"/>
      <c r="F21" t="s">
        <v>67</v>
      </c>
      <c r="G21" s="46">
        <v>65</v>
      </c>
      <c r="H21" s="46">
        <f>G2*7</f>
        <v>1274</v>
      </c>
      <c r="I21" s="46">
        <f>G21*H21</f>
        <v>82810</v>
      </c>
    </row>
    <row r="22" spans="1:9" x14ac:dyDescent="0.4">
      <c r="A22" s="5"/>
      <c r="B22" s="20" t="s">
        <v>4</v>
      </c>
      <c r="C22" s="51">
        <v>200000</v>
      </c>
      <c r="D22" s="50" t="s">
        <v>25</v>
      </c>
      <c r="E22" s="57"/>
      <c r="F22" t="s">
        <v>68</v>
      </c>
      <c r="G22" s="46">
        <v>8000</v>
      </c>
      <c r="H22" s="46">
        <f>G7</f>
        <v>2</v>
      </c>
      <c r="I22" s="46">
        <f>G22*H22</f>
        <v>16000</v>
      </c>
    </row>
    <row r="23" spans="1:9" x14ac:dyDescent="0.4">
      <c r="A23" s="5"/>
      <c r="B23" s="20" t="s">
        <v>5</v>
      </c>
      <c r="C23" s="51">
        <f>I27</f>
        <v>164500</v>
      </c>
      <c r="D23" s="50" t="s">
        <v>51</v>
      </c>
      <c r="E23" s="57"/>
      <c r="F23" s="41" t="s">
        <v>69</v>
      </c>
      <c r="G23" s="58">
        <v>1500</v>
      </c>
      <c r="H23" s="46">
        <f>G7</f>
        <v>2</v>
      </c>
      <c r="I23" s="46">
        <f>G23*H23</f>
        <v>3000</v>
      </c>
    </row>
    <row r="24" spans="1:9" x14ac:dyDescent="0.4">
      <c r="A24" s="5"/>
      <c r="B24" s="20" t="s">
        <v>6</v>
      </c>
      <c r="C24" s="43">
        <f>I28</f>
        <v>15000</v>
      </c>
      <c r="D24" s="6" t="s">
        <v>86</v>
      </c>
      <c r="E24" s="57"/>
      <c r="F24" s="57"/>
      <c r="G24" s="41"/>
      <c r="H24" s="41"/>
    </row>
    <row r="25" spans="1:9" x14ac:dyDescent="0.4">
      <c r="A25" s="5"/>
      <c r="B25" s="20" t="s">
        <v>74</v>
      </c>
      <c r="C25" s="43">
        <f>G3*G25</f>
        <v>168000</v>
      </c>
      <c r="D25" s="6" t="s">
        <v>26</v>
      </c>
      <c r="E25" s="57"/>
      <c r="F25" s="57" t="s">
        <v>72</v>
      </c>
      <c r="G25" s="58">
        <v>21000</v>
      </c>
      <c r="H25" s="41"/>
    </row>
    <row r="26" spans="1:9" ht="19.5" thickBot="1" x14ac:dyDescent="0.45">
      <c r="A26" s="5"/>
      <c r="B26" s="30" t="s">
        <v>7</v>
      </c>
      <c r="C26" s="31">
        <f>C20+SUM(C21:C25)</f>
        <v>3595540</v>
      </c>
      <c r="D26" s="32"/>
      <c r="E26" s="57"/>
      <c r="F26" s="57"/>
      <c r="G26" s="41"/>
      <c r="H26" s="41"/>
    </row>
    <row r="27" spans="1:9" x14ac:dyDescent="0.4">
      <c r="A27" s="3" t="s">
        <v>1</v>
      </c>
      <c r="B27" s="10" t="s">
        <v>8</v>
      </c>
      <c r="C27" s="52">
        <v>10000</v>
      </c>
      <c r="D27" s="53"/>
      <c r="E27" s="57"/>
      <c r="F27" s="57" t="s">
        <v>73</v>
      </c>
      <c r="G27" s="58">
        <f>10000+7500+5000+1000</f>
        <v>23500</v>
      </c>
      <c r="H27" s="68">
        <f>G6</f>
        <v>7</v>
      </c>
      <c r="I27" s="46">
        <f>G27*H27</f>
        <v>164500</v>
      </c>
    </row>
    <row r="28" spans="1:9" x14ac:dyDescent="0.4">
      <c r="A28" s="5"/>
      <c r="B28" s="13" t="s">
        <v>9</v>
      </c>
      <c r="C28" s="54">
        <v>300000</v>
      </c>
      <c r="D28" s="55"/>
      <c r="E28" s="57"/>
      <c r="F28" s="57" t="s">
        <v>85</v>
      </c>
      <c r="G28" s="58">
        <v>1000</v>
      </c>
      <c r="H28" s="41">
        <v>15</v>
      </c>
      <c r="I28" s="46">
        <f>G28*H28</f>
        <v>15000</v>
      </c>
    </row>
    <row r="29" spans="1:9" x14ac:dyDescent="0.4">
      <c r="A29" s="5"/>
      <c r="B29" s="13" t="s">
        <v>10</v>
      </c>
      <c r="C29" s="54">
        <v>10000</v>
      </c>
      <c r="D29" s="55"/>
      <c r="E29" s="57"/>
      <c r="F29" s="57"/>
      <c r="G29" s="41"/>
      <c r="H29" s="41"/>
    </row>
    <row r="30" spans="1:9" x14ac:dyDescent="0.4">
      <c r="A30" s="5"/>
      <c r="B30" s="13" t="s">
        <v>11</v>
      </c>
      <c r="C30" s="54">
        <v>2000000</v>
      </c>
      <c r="D30" s="55" t="s">
        <v>88</v>
      </c>
      <c r="E30" s="57"/>
      <c r="F30" s="57"/>
      <c r="G30" s="41"/>
      <c r="H30" s="41"/>
    </row>
    <row r="31" spans="1:9" x14ac:dyDescent="0.4">
      <c r="A31" s="5"/>
      <c r="B31" s="13" t="s">
        <v>12</v>
      </c>
      <c r="C31" s="54">
        <v>10000</v>
      </c>
      <c r="D31" s="55"/>
      <c r="E31" s="57"/>
      <c r="F31" s="57"/>
      <c r="G31" s="41"/>
      <c r="H31" s="41"/>
    </row>
    <row r="32" spans="1:9" x14ac:dyDescent="0.4">
      <c r="A32" s="5"/>
      <c r="B32" s="13" t="s">
        <v>13</v>
      </c>
      <c r="C32" s="54">
        <v>150000</v>
      </c>
      <c r="D32" s="55"/>
      <c r="E32" s="57"/>
      <c r="F32" s="57"/>
      <c r="G32" s="41"/>
      <c r="H32" s="41"/>
    </row>
    <row r="33" spans="1:8" x14ac:dyDescent="0.4">
      <c r="A33" s="5"/>
      <c r="B33" s="13" t="s">
        <v>14</v>
      </c>
      <c r="C33" s="54">
        <v>1200000</v>
      </c>
      <c r="D33" s="55"/>
      <c r="E33" s="57"/>
      <c r="F33" s="57"/>
      <c r="G33" s="41"/>
      <c r="H33" s="41"/>
    </row>
    <row r="34" spans="1:8" x14ac:dyDescent="0.4">
      <c r="A34" s="5"/>
      <c r="B34" s="13" t="s">
        <v>15</v>
      </c>
      <c r="C34" s="54">
        <v>360000</v>
      </c>
      <c r="D34" s="55"/>
      <c r="E34" s="57"/>
      <c r="F34" s="57"/>
      <c r="G34" s="41"/>
      <c r="H34" s="41"/>
    </row>
    <row r="35" spans="1:8" x14ac:dyDescent="0.4">
      <c r="A35" s="5"/>
      <c r="B35" s="13" t="s">
        <v>16</v>
      </c>
      <c r="C35" s="54">
        <v>300000</v>
      </c>
      <c r="D35" s="55" t="s">
        <v>50</v>
      </c>
      <c r="E35" s="57"/>
      <c r="F35" s="57"/>
      <c r="G35" s="41"/>
      <c r="H35" s="41"/>
    </row>
    <row r="36" spans="1:8" x14ac:dyDescent="0.4">
      <c r="A36" s="5"/>
      <c r="B36" s="13" t="s">
        <v>17</v>
      </c>
      <c r="C36" s="54">
        <v>50000</v>
      </c>
      <c r="D36" s="55" t="s">
        <v>49</v>
      </c>
      <c r="E36" s="57"/>
      <c r="F36" s="57"/>
      <c r="G36" s="41"/>
      <c r="H36" s="41"/>
    </row>
    <row r="37" spans="1:8" x14ac:dyDescent="0.4">
      <c r="A37" s="5"/>
      <c r="B37" s="13" t="s">
        <v>18</v>
      </c>
      <c r="C37" s="54">
        <v>300000</v>
      </c>
      <c r="D37" s="55" t="s">
        <v>27</v>
      </c>
      <c r="E37" s="57"/>
      <c r="F37" s="57"/>
      <c r="G37" s="41"/>
      <c r="H37" s="41"/>
    </row>
    <row r="38" spans="1:8" x14ac:dyDescent="0.4">
      <c r="A38" s="5"/>
      <c r="B38" s="13" t="s">
        <v>19</v>
      </c>
      <c r="C38" s="54">
        <v>400000</v>
      </c>
      <c r="D38" s="55" t="s">
        <v>28</v>
      </c>
      <c r="E38" s="57"/>
      <c r="F38" s="57"/>
      <c r="G38" s="41"/>
      <c r="H38" s="41"/>
    </row>
    <row r="39" spans="1:8" x14ac:dyDescent="0.4">
      <c r="A39" s="5"/>
      <c r="B39" s="13" t="s">
        <v>20</v>
      </c>
      <c r="C39" s="43">
        <v>0</v>
      </c>
      <c r="D39" s="6"/>
      <c r="E39" s="57"/>
      <c r="F39" s="57"/>
      <c r="G39" s="41"/>
      <c r="H39" s="41"/>
    </row>
    <row r="40" spans="1:8" x14ac:dyDescent="0.4">
      <c r="A40" s="5"/>
      <c r="B40" s="13" t="s">
        <v>21</v>
      </c>
      <c r="C40" s="43">
        <v>0</v>
      </c>
      <c r="D40" s="6"/>
      <c r="E40" s="57"/>
      <c r="F40" s="57"/>
      <c r="G40" s="41"/>
      <c r="H40" s="41"/>
    </row>
    <row r="41" spans="1:8" ht="19.5" thickBot="1" x14ac:dyDescent="0.45">
      <c r="A41" s="21"/>
      <c r="B41" s="33" t="s">
        <v>22</v>
      </c>
      <c r="C41" s="44">
        <f>SUM(C27:C40)</f>
        <v>5090000</v>
      </c>
      <c r="D41" s="34"/>
      <c r="E41" s="57"/>
      <c r="F41" s="57"/>
      <c r="G41" s="41"/>
      <c r="H41" s="41"/>
    </row>
    <row r="42" spans="1:8" ht="25.15" customHeight="1" thickBot="1" x14ac:dyDescent="0.45">
      <c r="A42" s="2" t="s">
        <v>24</v>
      </c>
      <c r="B42" s="19" t="s">
        <v>23</v>
      </c>
      <c r="C42" s="45">
        <f>C26+C41</f>
        <v>8685540</v>
      </c>
      <c r="D42" s="26"/>
      <c r="E42" s="56"/>
      <c r="F42" s="56"/>
      <c r="G42" s="41"/>
      <c r="H42" s="41"/>
    </row>
    <row r="43" spans="1:8" s="48" customFormat="1" ht="30" customHeight="1" thickBot="1" x14ac:dyDescent="0.45">
      <c r="A43" s="73" t="s">
        <v>78</v>
      </c>
      <c r="B43" s="74"/>
      <c r="C43" s="49">
        <f>-C42+C14</f>
        <v>4374460</v>
      </c>
      <c r="D43" s="47"/>
      <c r="E43" s="62"/>
      <c r="F43" s="62"/>
      <c r="G43" s="63"/>
      <c r="H43" s="63"/>
    </row>
    <row r="44" spans="1:8" s="48" customFormat="1" ht="28.9" customHeight="1" thickBot="1" x14ac:dyDescent="0.45">
      <c r="A44" s="71" t="s">
        <v>45</v>
      </c>
      <c r="B44" s="72"/>
      <c r="E44" s="63"/>
      <c r="F44" s="63"/>
      <c r="G44" s="63"/>
      <c r="H44" s="63"/>
    </row>
    <row r="45" spans="1:8" x14ac:dyDescent="0.4">
      <c r="E45" s="61"/>
      <c r="F45" s="61"/>
      <c r="G45" s="41"/>
      <c r="H45" s="41"/>
    </row>
    <row r="46" spans="1:8" x14ac:dyDescent="0.4">
      <c r="E46" s="61"/>
      <c r="F46" s="61"/>
      <c r="G46" s="41"/>
      <c r="H46" s="41"/>
    </row>
    <row r="47" spans="1:8" x14ac:dyDescent="0.4">
      <c r="E47" s="61"/>
      <c r="F47" s="61"/>
      <c r="G47" s="41"/>
      <c r="H47" s="41"/>
    </row>
    <row r="48" spans="1:8" x14ac:dyDescent="0.4">
      <c r="E48" s="61"/>
      <c r="F48" s="61"/>
      <c r="G48" s="41"/>
      <c r="H48" s="41"/>
    </row>
    <row r="49" spans="5:8" x14ac:dyDescent="0.4">
      <c r="E49" s="61"/>
      <c r="F49" s="61"/>
      <c r="G49" s="41"/>
      <c r="H49" s="41"/>
    </row>
  </sheetData>
  <mergeCells count="5">
    <mergeCell ref="C1:D1"/>
    <mergeCell ref="A44:B44"/>
    <mergeCell ref="A43:B43"/>
    <mergeCell ref="C16:D16"/>
    <mergeCell ref="C2:D2"/>
  </mergeCells>
  <phoneticPr fontId="1"/>
  <pageMargins left="0.7" right="0.7" top="0.75" bottom="0.75" header="0.3" footer="0.3"/>
  <pageSetup paperSize="8" scale="7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外山茂</dc:creator>
  <cp:lastModifiedBy>高木千春</cp:lastModifiedBy>
  <cp:lastPrinted>2021-07-11T05:06:28Z</cp:lastPrinted>
  <dcterms:created xsi:type="dcterms:W3CDTF">2020-09-12T06:32:00Z</dcterms:created>
  <dcterms:modified xsi:type="dcterms:W3CDTF">2023-05-10T10:09:44Z</dcterms:modified>
</cp:coreProperties>
</file>